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045"/>
  </bookViews>
  <sheets>
    <sheet name="PKW" sheetId="5" r:id="rId1"/>
  </sheets>
  <definedNames>
    <definedName name="_xlnm.Print_Area" localSheetId="0">PKW!$A$1:$N$47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5" l="1"/>
  <c r="M10" i="5"/>
  <c r="M9" i="5"/>
  <c r="M8" i="5"/>
  <c r="L11" i="5"/>
  <c r="K11" i="5"/>
  <c r="J11" i="5"/>
  <c r="M30" i="5" l="1"/>
  <c r="N10" i="5" l="1"/>
  <c r="J23" i="5" l="1"/>
  <c r="J14" i="5"/>
  <c r="J8" i="5"/>
  <c r="E24" i="5" l="1"/>
  <c r="E25" i="5"/>
  <c r="G25" i="5" s="1"/>
  <c r="E26" i="5"/>
  <c r="G26" i="5" l="1"/>
  <c r="G24" i="5"/>
  <c r="J27" i="5"/>
  <c r="E15" i="5" l="1"/>
  <c r="G15" i="5" s="1"/>
  <c r="E16" i="5"/>
  <c r="G16" i="5" s="1"/>
  <c r="B14" i="5" l="1"/>
  <c r="E14" i="5" s="1"/>
  <c r="G14" i="5" s="1"/>
  <c r="N27" i="5"/>
  <c r="B23" i="5"/>
  <c r="K28" i="5"/>
  <c r="K20" i="5"/>
  <c r="N18" i="5"/>
  <c r="N17" i="5"/>
  <c r="L20" i="5"/>
  <c r="N9" i="5"/>
  <c r="D9" i="5"/>
  <c r="E8" i="5"/>
  <c r="G8" i="5" s="1"/>
  <c r="E23" i="5" l="1"/>
  <c r="N8" i="5"/>
  <c r="N11" i="5"/>
  <c r="J20" i="5" l="1"/>
  <c r="N20" i="5" s="1"/>
  <c r="N14" i="5"/>
  <c r="G23" i="5"/>
  <c r="J28" i="5" l="1"/>
  <c r="J30" i="5" s="1"/>
  <c r="N30" i="5" s="1"/>
  <c r="N23" i="5"/>
  <c r="L28" i="5" l="1"/>
  <c r="N28" i="5" s="1"/>
</calcChain>
</file>

<file path=xl/sharedStrings.xml><?xml version="1.0" encoding="utf-8"?>
<sst xmlns="http://schemas.openxmlformats.org/spreadsheetml/2006/main" count="61" uniqueCount="50">
  <si>
    <t>Stellplätze BF A</t>
  </si>
  <si>
    <t>Stellplätze BF B</t>
  </si>
  <si>
    <t>Stellplätze BF C</t>
  </si>
  <si>
    <t>Wohnungen</t>
  </si>
  <si>
    <t>=&gt;</t>
  </si>
  <si>
    <t xml:space="preserve">Anzahl WE, Kinder oder Mitarbeiter </t>
  </si>
  <si>
    <t>Summe</t>
  </si>
  <si>
    <t xml:space="preserve"> erforderlich [Stück]</t>
  </si>
  <si>
    <t>Gesamt - Summen für das Baugebiet</t>
  </si>
  <si>
    <t>gesamt erforderlich
[Stück]</t>
  </si>
  <si>
    <t>oberirdisch geplant
[Stück]</t>
  </si>
  <si>
    <t>unterirdisch geplant
[Stück]</t>
  </si>
  <si>
    <t xml:space="preserve">Summe </t>
  </si>
  <si>
    <t>Stpl.-Anzahl ohne weitere Abschläge
[Stück]</t>
  </si>
  <si>
    <r>
      <t>Ansatz Stpl.
je WE bzw. Kinder</t>
    </r>
    <r>
      <rPr>
        <vertAlign val="superscript"/>
        <sz val="10"/>
        <color theme="1"/>
        <rFont val="Century Gothic"/>
        <family val="2"/>
      </rPr>
      <t>1.)</t>
    </r>
    <r>
      <rPr>
        <sz val="10"/>
        <color theme="1"/>
        <rFont val="Century Gothic"/>
        <family val="2"/>
      </rPr>
      <t xml:space="preserve">
[Stück]</t>
    </r>
  </si>
  <si>
    <r>
      <rPr>
        <vertAlign val="superscript"/>
        <sz val="10"/>
        <color theme="1"/>
        <rFont val="Century Gothic"/>
        <family val="2"/>
      </rPr>
      <t>1.)</t>
    </r>
    <r>
      <rPr>
        <sz val="10"/>
        <color theme="1"/>
        <rFont val="Century Gothic"/>
        <family val="2"/>
      </rPr>
      <t xml:space="preserve"> Gemäß der Stellplatzrichtzahlen, die für die Stadt Köln Gültigkeit haben (s. hierzu: http://www.stadt-koeln.de/mediaasset/content/pdf63/richtzahlenliste_pkw-u_radverkehr_stand_21052004.pdf).</t>
    </r>
  </si>
  <si>
    <t>Differenz
[Stück]</t>
  </si>
  <si>
    <t>Hinweise:</t>
  </si>
  <si>
    <t>davon entfallen auf  Haus C1</t>
  </si>
  <si>
    <t>davon entfallen auf  Haus C2</t>
  </si>
  <si>
    <t>davon entfallen auf  Haus C3</t>
  </si>
  <si>
    <t>davon entfallen auf  Haus B1</t>
  </si>
  <si>
    <t>davon entfallen auf  Haus B2</t>
  </si>
  <si>
    <t>Wohnungen im Baufeld gesamt</t>
  </si>
  <si>
    <t>5 oberirdische PKW-Stellplätze werden der Kindertagesstätte zugeordnetet.</t>
  </si>
  <si>
    <t>=&gt; 37</t>
  </si>
  <si>
    <t>=&gt; 4</t>
  </si>
  <si>
    <t>=</t>
  </si>
  <si>
    <t>=&gt; 66</t>
  </si>
  <si>
    <t>=&gt; 52</t>
  </si>
  <si>
    <t>=&gt; 7</t>
  </si>
  <si>
    <t>=&gt; 6</t>
  </si>
  <si>
    <r>
      <t>Car-Sharing-Stellplätze</t>
    </r>
    <r>
      <rPr>
        <b/>
        <vertAlign val="superscript"/>
        <sz val="10"/>
        <color theme="1"/>
        <rFont val="Century Gothic"/>
        <family val="2"/>
      </rPr>
      <t>3.)</t>
    </r>
  </si>
  <si>
    <t>Projekt Herler Straße, Köln Buchheim</t>
  </si>
  <si>
    <t>Köln, 27.04.2018 // 3pass Architekten Stadtplaner Part mbB</t>
  </si>
  <si>
    <r>
      <rPr>
        <vertAlign val="superscript"/>
        <sz val="10"/>
        <color theme="1"/>
        <rFont val="Century Gothic"/>
        <family val="2"/>
      </rPr>
      <t>2.)</t>
    </r>
    <r>
      <rPr>
        <sz val="10"/>
        <color theme="1"/>
        <rFont val="Century Gothic"/>
        <family val="2"/>
      </rPr>
      <t xml:space="preserve"> Entspricht der Karte der Stadt Köln mit Ausweisung möglicher Stellplatzreduktionen in Bereichen mit hoher ÖPNV-Erschließung, die dem Nachweis als Anlage beigefügt ist.</t>
    </r>
  </si>
  <si>
    <r>
      <t>ÖPNV-Abschlag 25%</t>
    </r>
    <r>
      <rPr>
        <vertAlign val="superscript"/>
        <sz val="10"/>
        <color theme="1"/>
        <rFont val="Century Gothic"/>
        <family val="2"/>
      </rPr>
      <t>2.)</t>
    </r>
    <r>
      <rPr>
        <sz val="10"/>
        <color theme="1"/>
        <rFont val="Century Gothic"/>
        <family val="2"/>
      </rPr>
      <t xml:space="preserve">
zzgl. Abschl.Mobilität 10%</t>
    </r>
    <r>
      <rPr>
        <sz val="10"/>
        <color theme="1"/>
        <rFont val="Century Gothic"/>
        <family val="2"/>
      </rPr>
      <t xml:space="preserve">
[Stück] </t>
    </r>
  </si>
  <si>
    <r>
      <rPr>
        <vertAlign val="superscript"/>
        <sz val="10"/>
        <color theme="1"/>
        <rFont val="Century Gothic"/>
        <family val="2"/>
      </rPr>
      <t>3.)</t>
    </r>
    <r>
      <rPr>
        <sz val="10"/>
        <color theme="1"/>
        <rFont val="Century Gothic"/>
        <family val="2"/>
      </rPr>
      <t xml:space="preserve"> Die Rechenmethodik erfolgt gemäß der als Anlage zugefügten Nachricht von Herrn Flohe, Amt 66 vom 16.02.2018. S.a. Mobilitätskonzept in der Führungsakte.</t>
    </r>
  </si>
  <si>
    <r>
      <rPr>
        <u/>
        <sz val="10"/>
        <color theme="1"/>
        <rFont val="Century Gothic"/>
        <family val="2"/>
      </rPr>
      <t xml:space="preserve">zzgl. </t>
    </r>
    <r>
      <rPr>
        <sz val="10"/>
        <color theme="1"/>
        <rFont val="Century Gothic"/>
        <family val="2"/>
      </rPr>
      <t>Anteil für Besucher 
(Aufschlag 10 %)</t>
    </r>
    <r>
      <rPr>
        <vertAlign val="superscript"/>
        <sz val="10"/>
        <color theme="1"/>
        <rFont val="Century Gothic"/>
        <family val="2"/>
      </rPr>
      <t>3.)</t>
    </r>
    <r>
      <rPr>
        <sz val="10"/>
        <color theme="1"/>
        <rFont val="Century Gothic"/>
        <family val="2"/>
      </rPr>
      <t xml:space="preserve">
[Stück]</t>
    </r>
  </si>
  <si>
    <r>
      <rPr>
        <vertAlign val="superscript"/>
        <sz val="10"/>
        <color theme="1"/>
        <rFont val="Century Gothic"/>
        <family val="2"/>
      </rPr>
      <t>4.)</t>
    </r>
    <r>
      <rPr>
        <sz val="10"/>
        <color theme="1"/>
        <rFont val="Century Gothic"/>
        <family val="2"/>
      </rPr>
      <t xml:space="preserve"> Die geplante Stellplatzüberdeckung wurde mit dem Amt für Kinder, Jugend und Familie im Rahmen des VEP abgestimmt. Es werden 3 Stellplätze für Mitarbeiter in der Tiefgarage sowie 5 oberirdische Stellplätze für Besucher vorgehalten. S.a. Anlage Übersichsplan Stellplatznachweis Freianlagen.</t>
    </r>
  </si>
  <si>
    <r>
      <rPr>
        <vertAlign val="superscript"/>
        <sz val="10"/>
        <color theme="1"/>
        <rFont val="Century Gothic"/>
        <family val="2"/>
      </rPr>
      <t>5.)</t>
    </r>
    <r>
      <rPr>
        <sz val="10"/>
        <color theme="1"/>
        <rFont val="Century Gothic"/>
        <family val="2"/>
      </rPr>
      <t xml:space="preserve"> Die fünf der Kindertagesstätte zugeordneten oberirdischen Stellplätze werden auf dem Baufeld B hergestellt. Im Zuge des bauordnungsrechtlichen Genehmigungsverfahren für das Baufeld A (KITA - Sonderbau) werden Baulasten für diese Stellplätze beantragt.</t>
    </r>
  </si>
  <si>
    <r>
      <rPr>
        <vertAlign val="superscript"/>
        <sz val="10"/>
        <color theme="1"/>
        <rFont val="Century Gothic"/>
        <family val="2"/>
      </rPr>
      <t>6.)</t>
    </r>
    <r>
      <rPr>
        <sz val="10"/>
        <color theme="1"/>
        <rFont val="Century Gothic"/>
        <family val="2"/>
      </rPr>
      <t xml:space="preserve"> 15 baugenehmigte Stellplätze entfallen auf dem Grundstück Wuppertaler Straße 28 zugunsten der geplanten Gebietsentwicklung und werden in der Tiefgarage des Baufelds B nachgewiesen. Eigentümer der Liegenschaft Wuppertaler Straße 28 ist der Bauherr (Herler Straße 111 GmbH &amp; Co.KG). Eine Kopie des Baugenehmigungsschreibens mit Angabe der genehmigten Stellplätze liegt diesem Nachweis als Anlage an. Während der Bauarbeiten werden diese Stellplätze auf dem Baufeld A ausgewiesen. Die resultierende Baulast wird gegenwärtig beantragt. Nach Fertigstellung der Tiefgarage werden diese Stellplätze nebst Baulast verlegt.</t>
    </r>
  </si>
  <si>
    <r>
      <t>Kindertagesstätte</t>
    </r>
    <r>
      <rPr>
        <b/>
        <vertAlign val="superscript"/>
        <sz val="10"/>
        <color theme="1"/>
        <rFont val="Century Gothic"/>
        <family val="2"/>
      </rPr>
      <t>4.) 5.)</t>
    </r>
  </si>
  <si>
    <r>
      <t>Stellplatzübernahme aus Wuppertaler Straße 28</t>
    </r>
    <r>
      <rPr>
        <b/>
        <vertAlign val="superscript"/>
        <sz val="10"/>
        <color theme="1"/>
        <rFont val="Century Gothic"/>
        <family val="2"/>
      </rPr>
      <t>6.)</t>
    </r>
  </si>
  <si>
    <r>
      <t>Kindertagesstätte</t>
    </r>
    <r>
      <rPr>
        <b/>
        <vertAlign val="superscript"/>
        <sz val="10"/>
        <color theme="1"/>
        <rFont val="Century Gothic"/>
        <family val="2"/>
      </rPr>
      <t>5.)</t>
    </r>
  </si>
  <si>
    <t>gesamt geplant
[Stück]</t>
  </si>
  <si>
    <r>
      <rPr>
        <vertAlign val="superscript"/>
        <sz val="10"/>
        <color theme="1"/>
        <rFont val="Century Gothic"/>
        <family val="2"/>
      </rPr>
      <t>7.)</t>
    </r>
    <r>
      <rPr>
        <sz val="10"/>
        <color theme="1"/>
        <rFont val="Century Gothic"/>
        <family val="2"/>
      </rPr>
      <t xml:space="preserve"> 63 PKW-Stellplätze des Nachbarn (Eigentümer der Liegenschaft Deutschordenstraße 2 und 18, Herler Straße 91, 93-95, 99 - 105) werden bauherrenseits übernommen und auf die Tiefgaragen der Baufelder B und C sowie und auf den oberirdisch im Bereich des Baufeld C verteilt. Die Projektfläche wurde von dem Eigentümer der Häuser Herler Straße 99 - 105 erworben. Die Übernahme dieser 63 Stellplätze wurde kaufvertraglich verankert. Ein Stellplatznachweis des Nachbarn liegt dieser Ermittlung als Anlage bei. Die oberirdisch geplanten Stellplätze für den Nachbarn sind in der Anlage Übersichtsplan Stellplätze Freianlagen ersichtlich. Während der Bauarbeiten werden diese Stellplätze auf dem Baufeld A ausgewiesen. Die resultierende Baulast wird gegenwärtig beantragt. Nach Fertigstellung der Tiefgarage werden diese Stellplätze nebst Baulast verlegt.</t>
    </r>
  </si>
  <si>
    <t>Gesamt-Stellplatznachweis PKW</t>
  </si>
  <si>
    <r>
      <t>Stellplatzübernahme aus Dienstbarkeit u.a. Nachbar Herler Straße 99 - 105</t>
    </r>
    <r>
      <rPr>
        <b/>
        <vertAlign val="superscript"/>
        <sz val="10"/>
        <color theme="1"/>
        <rFont val="Century Gothic"/>
        <family val="2"/>
      </rPr>
      <t>7.)</t>
    </r>
  </si>
  <si>
    <r>
      <t>Stellplatzübernahme aus Dienstbarkeit Deutschordenstraße 18</t>
    </r>
    <r>
      <rPr>
        <b/>
        <vertAlign val="superscript"/>
        <sz val="10"/>
        <color theme="1"/>
        <rFont val="Century Gothic"/>
        <family val="2"/>
      </rPr>
      <t>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</si>
</sst>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b/>
      <sz val="10"/>
      <color theme="1"/>
      <name val="Century Gothic"/>
      <family val="2"/>
    </font>
    <font>
      <sz val="10"/>
      <color theme="1"/>
      <name val="Century Gothic"/>
      <family val="2"/>
    </font>
    <font>
      <b/>
      <sz val="12"/>
      <color theme="1"/>
      <name val="Century Gothic"/>
      <family val="2"/>
    </font>
    <font>
      <b/>
      <sz val="16"/>
      <color theme="1"/>
      <name val="Century Gothic"/>
      <family val="2"/>
    </font>
    <font>
      <sz val="10"/>
      <color theme="9" tint="-0.249977111117893"/>
      <name val="Century Gothic"/>
      <family val="2"/>
    </font>
    <font>
      <b/>
      <sz val="10"/>
      <color theme="9" tint="-0.249977111117893"/>
      <name val="Century Gothic"/>
      <family val="2"/>
    </font>
    <font>
      <sz val="11"/>
      <color theme="9" tint="-0.249977111117893"/>
      <name val="Calibri"/>
      <family val="2"/>
      <scheme val="minor"/>
    </font>
    <font>
      <u/>
      <sz val="10"/>
      <color theme="1"/>
      <name val="Century Gothic"/>
      <family val="2"/>
    </font>
    <font>
      <vertAlign val="superscript"/>
      <sz val="10"/>
      <color theme="1"/>
      <name val="Century Gothic"/>
      <family val="2"/>
    </font>
    <font>
      <i/>
      <sz val="10"/>
      <color rgb="FF7030A0"/>
      <name val="Century Gothic"/>
      <family val="2"/>
    </font>
    <font>
      <b/>
      <vertAlign val="superscript"/>
      <sz val="10"/>
      <color theme="1"/>
      <name val="Century Gothic"/>
      <family val="2"/>
    </font>
    <font>
      <b/>
      <sz val="14"/>
      <color theme="1"/>
      <name val="Century Gothic"/>
      <family val="2"/>
    </font>
    <font>
      <b/>
      <sz val="10"/>
      <color theme="0"/>
      <name val="Century Gothic"/>
      <family val="2"/>
    </font>
    <font>
      <sz val="10"/>
      <color theme="0"/>
      <name val="Century Gothic"/>
      <family val="2"/>
    </font>
    <font>
      <sz val="10"/>
      <color theme="0" tint="-0.249977111117893"/>
      <name val="Century Gothic"/>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9">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20">
    <xf numFmtId="0" fontId="0" fillId="0" borderId="0" xfId="0"/>
    <xf numFmtId="0" fontId="2" fillId="0" borderId="0" xfId="0" applyFont="1"/>
    <xf numFmtId="49" fontId="2" fillId="0" borderId="0" xfId="0" applyNumberFormat="1" applyFont="1"/>
    <xf numFmtId="0" fontId="2" fillId="0" borderId="1" xfId="0" applyFont="1" applyBorder="1"/>
    <xf numFmtId="2" fontId="2" fillId="0" borderId="1" xfId="0" applyNumberFormat="1" applyFont="1" applyBorder="1"/>
    <xf numFmtId="49" fontId="2" fillId="0" borderId="1" xfId="0" applyNumberFormat="1" applyFont="1" applyBorder="1"/>
    <xf numFmtId="0" fontId="2" fillId="0" borderId="0" xfId="0" applyFont="1" applyAlignment="1">
      <alignment vertical="center"/>
    </xf>
    <xf numFmtId="0" fontId="2" fillId="2" borderId="0" xfId="0" applyFont="1" applyFill="1"/>
    <xf numFmtId="0" fontId="4" fillId="0" borderId="0" xfId="0" applyFont="1"/>
    <xf numFmtId="0" fontId="2" fillId="0" borderId="0" xfId="0" applyFont="1" applyBorder="1"/>
    <xf numFmtId="0" fontId="2" fillId="0" borderId="9" xfId="0" applyFont="1" applyBorder="1"/>
    <xf numFmtId="49" fontId="2" fillId="0" borderId="0" xfId="0" applyNumberFormat="1" applyFont="1" applyBorder="1"/>
    <xf numFmtId="0" fontId="1" fillId="0" borderId="9" xfId="0" applyFont="1" applyBorder="1"/>
    <xf numFmtId="0" fontId="2" fillId="2" borderId="10" xfId="0" applyFont="1" applyFill="1" applyBorder="1" applyAlignment="1">
      <alignment horizontal="left"/>
    </xf>
    <xf numFmtId="0" fontId="2" fillId="0" borderId="3" xfId="0" applyFont="1" applyBorder="1"/>
    <xf numFmtId="0" fontId="2" fillId="0" borderId="11" xfId="0" applyFont="1" applyBorder="1" applyAlignment="1">
      <alignment vertical="center"/>
    </xf>
    <xf numFmtId="49" fontId="2" fillId="0" borderId="12" xfId="0" applyNumberFormat="1" applyFont="1" applyBorder="1" applyAlignment="1">
      <alignment vertical="center"/>
    </xf>
    <xf numFmtId="49" fontId="1" fillId="0" borderId="4" xfId="0" applyNumberFormat="1" applyFont="1" applyBorder="1" applyAlignment="1">
      <alignment horizontal="left" indent="1"/>
    </xf>
    <xf numFmtId="0" fontId="1" fillId="0" borderId="5" xfId="0" applyFont="1" applyBorder="1"/>
    <xf numFmtId="0" fontId="2" fillId="0" borderId="13" xfId="0" applyFont="1" applyBorder="1" applyAlignment="1">
      <alignment horizontal="right" vertical="center" wrapText="1"/>
    </xf>
    <xf numFmtId="0" fontId="2" fillId="0" borderId="17" xfId="0" applyFont="1" applyBorder="1" applyAlignment="1">
      <alignment horizontal="right" vertical="center" wrapText="1"/>
    </xf>
    <xf numFmtId="0" fontId="2" fillId="0" borderId="19" xfId="0" applyFont="1" applyBorder="1" applyAlignment="1">
      <alignment horizontal="right" vertical="center" wrapText="1"/>
    </xf>
    <xf numFmtId="0" fontId="2" fillId="0" borderId="20" xfId="0" applyFont="1" applyBorder="1"/>
    <xf numFmtId="0" fontId="2" fillId="0" borderId="21" xfId="0" applyFont="1" applyBorder="1"/>
    <xf numFmtId="0" fontId="2" fillId="0" borderId="23" xfId="0" applyFont="1" applyBorder="1" applyAlignment="1">
      <alignment horizontal="right" vertical="center" wrapText="1"/>
    </xf>
    <xf numFmtId="0" fontId="2" fillId="0" borderId="24" xfId="0" applyFont="1" applyBorder="1"/>
    <xf numFmtId="0" fontId="2" fillId="0" borderId="25" xfId="0" applyFont="1" applyBorder="1"/>
    <xf numFmtId="2" fontId="2" fillId="0" borderId="24" xfId="0" applyNumberFormat="1" applyFont="1" applyBorder="1"/>
    <xf numFmtId="2" fontId="2" fillId="0" borderId="25" xfId="0" applyNumberFormat="1" applyFont="1" applyBorder="1"/>
    <xf numFmtId="0" fontId="2" fillId="2" borderId="15" xfId="0" applyFont="1" applyFill="1" applyBorder="1"/>
    <xf numFmtId="0" fontId="2" fillId="2" borderId="15" xfId="0" applyFont="1" applyFill="1" applyBorder="1" applyAlignment="1">
      <alignment horizontal="right"/>
    </xf>
    <xf numFmtId="2" fontId="2" fillId="2" borderId="15" xfId="0" applyNumberFormat="1" applyFont="1" applyFill="1" applyBorder="1"/>
    <xf numFmtId="49" fontId="1" fillId="2" borderId="15" xfId="0" applyNumberFormat="1" applyFont="1" applyFill="1" applyBorder="1" applyAlignment="1">
      <alignment horizontal="left" indent="1"/>
    </xf>
    <xf numFmtId="0" fontId="1" fillId="2" borderId="15" xfId="0" applyFont="1" applyFill="1" applyBorder="1"/>
    <xf numFmtId="0" fontId="1" fillId="2" borderId="16" xfId="0" applyFont="1" applyFill="1" applyBorder="1"/>
    <xf numFmtId="1" fontId="1" fillId="2" borderId="16" xfId="0" applyNumberFormat="1" applyFont="1" applyFill="1" applyBorder="1"/>
    <xf numFmtId="0" fontId="3" fillId="0" borderId="0" xfId="0" applyFont="1" applyBorder="1"/>
    <xf numFmtId="1" fontId="2" fillId="2" borderId="0" xfId="0" applyNumberFormat="1" applyFont="1" applyFill="1"/>
    <xf numFmtId="1" fontId="6" fillId="2" borderId="27" xfId="0" applyNumberFormat="1" applyFont="1" applyFill="1" applyBorder="1"/>
    <xf numFmtId="0" fontId="8" fillId="0" borderId="0" xfId="0" applyFont="1"/>
    <xf numFmtId="164" fontId="2" fillId="0" borderId="0" xfId="0" applyNumberFormat="1" applyFont="1"/>
    <xf numFmtId="0" fontId="2" fillId="0" borderId="28" xfId="0" applyFont="1" applyBorder="1" applyAlignment="1">
      <alignment horizontal="right" vertical="center" wrapText="1"/>
    </xf>
    <xf numFmtId="0" fontId="1" fillId="0" borderId="29" xfId="0" applyFont="1" applyBorder="1"/>
    <xf numFmtId="0" fontId="2" fillId="0" borderId="30" xfId="0" applyFont="1" applyBorder="1"/>
    <xf numFmtId="0" fontId="1" fillId="0" borderId="30" xfId="0" applyFont="1" applyBorder="1"/>
    <xf numFmtId="1" fontId="1" fillId="2" borderId="31" xfId="0" applyNumberFormat="1" applyFont="1" applyFill="1" applyBorder="1"/>
    <xf numFmtId="0" fontId="1" fillId="2" borderId="31" xfId="0" applyFont="1" applyFill="1" applyBorder="1"/>
    <xf numFmtId="2" fontId="2" fillId="0" borderId="0" xfId="0" applyNumberFormat="1" applyFont="1"/>
    <xf numFmtId="0" fontId="1" fillId="0" borderId="6" xfId="0" applyFont="1" applyBorder="1"/>
    <xf numFmtId="0" fontId="1" fillId="0" borderId="22" xfId="0" applyFont="1" applyBorder="1"/>
    <xf numFmtId="0" fontId="1" fillId="0" borderId="26" xfId="0" applyFont="1" applyBorder="1"/>
    <xf numFmtId="2" fontId="1" fillId="0" borderId="26" xfId="0" applyNumberFormat="1" applyFont="1" applyBorder="1"/>
    <xf numFmtId="0" fontId="1" fillId="2" borderId="10" xfId="0" applyFont="1" applyFill="1" applyBorder="1" applyAlignment="1">
      <alignment horizontal="left"/>
    </xf>
    <xf numFmtId="0" fontId="1" fillId="2" borderId="15" xfId="0" applyFont="1" applyFill="1" applyBorder="1" applyAlignment="1">
      <alignment horizontal="right"/>
    </xf>
    <xf numFmtId="2" fontId="1" fillId="2" borderId="15" xfId="0" applyNumberFormat="1" applyFont="1" applyFill="1" applyBorder="1"/>
    <xf numFmtId="0" fontId="1" fillId="0" borderId="8" xfId="0" applyFont="1" applyBorder="1"/>
    <xf numFmtId="0" fontId="1" fillId="0" borderId="21" xfId="0" applyFont="1" applyBorder="1"/>
    <xf numFmtId="0" fontId="1" fillId="0" borderId="25" xfId="0" applyFont="1" applyBorder="1"/>
    <xf numFmtId="2" fontId="1" fillId="0" borderId="25" xfId="0" applyNumberFormat="1" applyFont="1" applyBorder="1"/>
    <xf numFmtId="0" fontId="12" fillId="0" borderId="8" xfId="0" applyFont="1" applyBorder="1"/>
    <xf numFmtId="0" fontId="10" fillId="0" borderId="8" xfId="0" applyFont="1" applyBorder="1" applyAlignment="1">
      <alignment horizontal="left" indent="5"/>
    </xf>
    <xf numFmtId="1" fontId="10" fillId="0" borderId="9" xfId="0" applyNumberFormat="1" applyFont="1" applyBorder="1" applyAlignment="1">
      <alignment horizontal="left" indent="3"/>
    </xf>
    <xf numFmtId="0" fontId="10" fillId="0" borderId="21" xfId="0" applyFont="1" applyBorder="1" applyAlignment="1">
      <alignment horizontal="left" indent="5"/>
    </xf>
    <xf numFmtId="0" fontId="1" fillId="0" borderId="0" xfId="0" applyFont="1"/>
    <xf numFmtId="0" fontId="1" fillId="0" borderId="33" xfId="0" applyFont="1" applyBorder="1"/>
    <xf numFmtId="2" fontId="1" fillId="0" borderId="1" xfId="0" applyNumberFormat="1" applyFont="1" applyBorder="1"/>
    <xf numFmtId="0" fontId="2" fillId="0" borderId="1" xfId="0" applyFont="1" applyBorder="1" applyAlignment="1">
      <alignment vertical="top"/>
    </xf>
    <xf numFmtId="49" fontId="2" fillId="2" borderId="15" xfId="0" applyNumberFormat="1" applyFont="1" applyFill="1" applyBorder="1"/>
    <xf numFmtId="49" fontId="2" fillId="0" borderId="4" xfId="0" applyNumberFormat="1" applyFont="1" applyBorder="1"/>
    <xf numFmtId="49" fontId="1" fillId="0" borderId="1" xfId="0" applyNumberFormat="1" applyFont="1" applyBorder="1"/>
    <xf numFmtId="49" fontId="1" fillId="2" borderId="15" xfId="0" applyNumberFormat="1" applyFont="1" applyFill="1" applyBorder="1"/>
    <xf numFmtId="0" fontId="2" fillId="0" borderId="34" xfId="0" applyFont="1" applyBorder="1" applyAlignment="1">
      <alignment horizontal="right" vertical="center" wrapText="1"/>
    </xf>
    <xf numFmtId="2" fontId="2" fillId="0" borderId="35" xfId="0" applyNumberFormat="1" applyFont="1" applyBorder="1"/>
    <xf numFmtId="0" fontId="2" fillId="0" borderId="36" xfId="0" applyFont="1" applyBorder="1"/>
    <xf numFmtId="2" fontId="2" fillId="0" borderId="20" xfId="0" applyNumberFormat="1" applyFont="1" applyBorder="1"/>
    <xf numFmtId="49" fontId="1" fillId="0" borderId="22" xfId="0" applyNumberFormat="1" applyFont="1" applyBorder="1"/>
    <xf numFmtId="2" fontId="2" fillId="0" borderId="36" xfId="0" applyNumberFormat="1" applyFont="1" applyBorder="1"/>
    <xf numFmtId="49" fontId="2" fillId="0" borderId="20" xfId="0" applyNumberFormat="1" applyFont="1" applyBorder="1"/>
    <xf numFmtId="49" fontId="2" fillId="0" borderId="21" xfId="0" applyNumberFormat="1" applyFont="1" applyBorder="1"/>
    <xf numFmtId="49" fontId="2" fillId="0" borderId="19" xfId="0" applyNumberFormat="1" applyFont="1" applyBorder="1" applyAlignment="1">
      <alignment horizontal="right" vertical="center" wrapText="1"/>
    </xf>
    <xf numFmtId="0" fontId="13" fillId="0" borderId="25" xfId="0" applyFont="1" applyBorder="1"/>
    <xf numFmtId="2" fontId="13" fillId="0" borderId="25" xfId="0" applyNumberFormat="1" applyFont="1" applyBorder="1"/>
    <xf numFmtId="2" fontId="13" fillId="0" borderId="36" xfId="0" applyNumberFormat="1" applyFont="1" applyBorder="1"/>
    <xf numFmtId="49" fontId="13" fillId="0" borderId="21" xfId="0" applyNumberFormat="1" applyFont="1" applyBorder="1"/>
    <xf numFmtId="49" fontId="13" fillId="0" borderId="0" xfId="0" applyNumberFormat="1" applyFont="1" applyBorder="1"/>
    <xf numFmtId="0" fontId="2" fillId="0" borderId="0" xfId="0" applyFont="1" applyFill="1"/>
    <xf numFmtId="49" fontId="2" fillId="0" borderId="0" xfId="0" applyNumberFormat="1" applyFont="1" applyFill="1"/>
    <xf numFmtId="0" fontId="2" fillId="0" borderId="18" xfId="0" applyFont="1" applyBorder="1"/>
    <xf numFmtId="0" fontId="6" fillId="3" borderId="18" xfId="0" applyFont="1" applyFill="1" applyBorder="1"/>
    <xf numFmtId="0" fontId="5" fillId="3" borderId="18" xfId="0" applyFont="1" applyFill="1" applyBorder="1"/>
    <xf numFmtId="0" fontId="7" fillId="3" borderId="18" xfId="0" applyFont="1" applyFill="1" applyBorder="1" applyAlignment="1">
      <alignment horizontal="right" vertical="center" wrapText="1"/>
    </xf>
    <xf numFmtId="0" fontId="6" fillId="3" borderId="14" xfId="0" applyFont="1" applyFill="1" applyBorder="1"/>
    <xf numFmtId="0" fontId="6" fillId="3" borderId="2" xfId="0" applyFont="1" applyFill="1" applyBorder="1" applyAlignment="1">
      <alignment horizontal="right" vertical="center" wrapText="1"/>
    </xf>
    <xf numFmtId="0" fontId="1" fillId="2" borderId="27" xfId="0" applyFont="1" applyFill="1" applyBorder="1"/>
    <xf numFmtId="0" fontId="2" fillId="0" borderId="0" xfId="0" applyFont="1" applyBorder="1" applyAlignment="1">
      <alignment vertical="top"/>
    </xf>
    <xf numFmtId="2" fontId="2" fillId="0" borderId="0" xfId="0" applyNumberFormat="1" applyFont="1" applyAlignment="1">
      <alignment wrapText="1"/>
    </xf>
    <xf numFmtId="0" fontId="2" fillId="0" borderId="0" xfId="0" applyFont="1" applyFill="1" applyAlignment="1">
      <alignment wrapText="1"/>
    </xf>
    <xf numFmtId="0" fontId="0" fillId="0" borderId="0" xfId="0" applyFill="1" applyAlignment="1">
      <alignment wrapText="1"/>
    </xf>
    <xf numFmtId="0" fontId="2" fillId="0" borderId="37" xfId="0" applyFont="1" applyBorder="1" applyAlignment="1">
      <alignment horizontal="right" vertical="center" wrapText="1"/>
    </xf>
    <xf numFmtId="0" fontId="0" fillId="0" borderId="38" xfId="0" applyBorder="1" applyAlignment="1">
      <alignment horizontal="right" vertical="center" wrapText="1"/>
    </xf>
    <xf numFmtId="0" fontId="2" fillId="0" borderId="12" xfId="0" applyFont="1" applyBorder="1" applyAlignment="1">
      <alignment horizontal="right" vertical="center" wrapText="1"/>
    </xf>
    <xf numFmtId="0" fontId="0" fillId="0" borderId="13" xfId="0" applyBorder="1" applyAlignment="1">
      <alignment horizontal="right" vertical="center" wrapText="1"/>
    </xf>
    <xf numFmtId="0" fontId="2" fillId="0" borderId="0" xfId="0" applyFont="1" applyAlignment="1">
      <alignment wrapText="1"/>
    </xf>
    <xf numFmtId="0" fontId="0" fillId="0" borderId="0" xfId="0" applyAlignment="1">
      <alignment wrapText="1"/>
    </xf>
    <xf numFmtId="1" fontId="1" fillId="2" borderId="27" xfId="0" applyNumberFormat="1" applyFont="1" applyFill="1" applyBorder="1"/>
    <xf numFmtId="1" fontId="2" fillId="0" borderId="0" xfId="0" applyNumberFormat="1" applyFont="1"/>
    <xf numFmtId="49" fontId="2" fillId="0" borderId="0" xfId="0" applyNumberFormat="1" applyFont="1" applyBorder="1" applyAlignment="1">
      <alignment horizontal="left" indent="1"/>
    </xf>
    <xf numFmtId="1" fontId="2" fillId="0" borderId="9" xfId="0" applyNumberFormat="1" applyFont="1" applyBorder="1"/>
    <xf numFmtId="1" fontId="2" fillId="0" borderId="30" xfId="0" applyNumberFormat="1" applyFont="1" applyBorder="1"/>
    <xf numFmtId="1" fontId="5" fillId="3" borderId="18" xfId="0" applyNumberFormat="1" applyFont="1" applyFill="1" applyBorder="1"/>
    <xf numFmtId="49" fontId="2" fillId="0" borderId="22" xfId="0" applyNumberFormat="1" applyFont="1" applyBorder="1"/>
    <xf numFmtId="49" fontId="10" fillId="0" borderId="0" xfId="0" applyNumberFormat="1" applyFont="1" applyBorder="1" applyAlignment="1">
      <alignment horizontal="left" indent="1"/>
    </xf>
    <xf numFmtId="2" fontId="14" fillId="0" borderId="36" xfId="0" applyNumberFormat="1" applyFont="1" applyBorder="1"/>
    <xf numFmtId="49" fontId="14" fillId="0" borderId="21" xfId="0" applyNumberFormat="1" applyFont="1" applyBorder="1"/>
    <xf numFmtId="49" fontId="15" fillId="0" borderId="21" xfId="0" applyNumberFormat="1" applyFont="1" applyBorder="1"/>
    <xf numFmtId="1" fontId="5" fillId="3" borderId="9" xfId="0" applyNumberFormat="1" applyFont="1" applyFill="1" applyBorder="1"/>
    <xf numFmtId="2" fontId="2" fillId="0" borderId="33" xfId="0" applyNumberFormat="1" applyFont="1" applyBorder="1"/>
    <xf numFmtId="49" fontId="2" fillId="0" borderId="1" xfId="0" applyNumberFormat="1" applyFont="1" applyBorder="1" applyAlignment="1">
      <alignment horizontal="left" indent="1"/>
    </xf>
    <xf numFmtId="0" fontId="2" fillId="0" borderId="7" xfId="0" applyFont="1" applyBorder="1"/>
    <xf numFmtId="0" fontId="2" fillId="0" borderId="32" xfId="0" applyFont="1" applyBorder="1"/>
  </cellXfs>
  <cellStyles count="1">
    <cellStyle name="Stand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7"/>
  <sheetViews>
    <sheetView tabSelected="1" showWhiteSpace="0" topLeftCell="A4" zoomScaleNormal="100" zoomScaleSheetLayoutView="80" zoomScalePageLayoutView="85" workbookViewId="0">
      <selection activeCell="N30" sqref="N30"/>
    </sheetView>
  </sheetViews>
  <sheetFormatPr baseColWidth="10" defaultColWidth="11.42578125" defaultRowHeight="13.5" x14ac:dyDescent="0.25"/>
  <cols>
    <col min="1" max="1" width="38" style="1" customWidth="1"/>
    <col min="2" max="2" width="14.140625" style="1" customWidth="1"/>
    <col min="3" max="3" width="12.85546875" style="1" customWidth="1"/>
    <col min="4" max="4" width="21.42578125" style="1" customWidth="1"/>
    <col min="5" max="5" width="21.7109375" style="1" customWidth="1"/>
    <col min="6" max="6" width="6.5703125" style="1" customWidth="1"/>
    <col min="7" max="7" width="21.7109375" style="1" customWidth="1"/>
    <col min="8" max="8" width="5.7109375" style="1" customWidth="1"/>
    <col min="9" max="9" width="4.140625" style="2" customWidth="1"/>
    <col min="10" max="10" width="11.85546875" style="1" customWidth="1"/>
    <col min="11" max="13" width="12.7109375" style="1" customWidth="1"/>
    <col min="14" max="14" width="8.7109375" style="1" customWidth="1"/>
    <col min="15" max="16" width="14.85546875" style="1" customWidth="1"/>
    <col min="17" max="16384" width="11.42578125" style="1"/>
  </cols>
  <sheetData>
    <row r="2" spans="1:17" ht="36.950000000000003" customHeight="1" x14ac:dyDescent="0.3">
      <c r="A2" s="8" t="s">
        <v>47</v>
      </c>
    </row>
    <row r="3" spans="1:17" ht="20.100000000000001" customHeight="1" x14ac:dyDescent="0.25">
      <c r="A3" s="94" t="s">
        <v>33</v>
      </c>
    </row>
    <row r="4" spans="1:17" ht="20.100000000000001" customHeight="1" thickBot="1" x14ac:dyDescent="0.3">
      <c r="A4" s="66" t="s">
        <v>34</v>
      </c>
      <c r="B4" s="3"/>
      <c r="C4" s="3"/>
      <c r="D4" s="4"/>
      <c r="E4" s="4"/>
      <c r="F4" s="4"/>
      <c r="G4" s="4"/>
      <c r="H4" s="4"/>
      <c r="I4" s="5"/>
      <c r="J4" s="3"/>
      <c r="K4" s="3"/>
      <c r="L4" s="3"/>
      <c r="N4" s="3"/>
    </row>
    <row r="5" spans="1:17" s="6" customFormat="1" ht="54.75" customHeight="1" thickBot="1" x14ac:dyDescent="0.3">
      <c r="A5" s="15"/>
      <c r="B5" s="21" t="s">
        <v>5</v>
      </c>
      <c r="C5" s="24" t="s">
        <v>14</v>
      </c>
      <c r="D5" s="24" t="s">
        <v>13</v>
      </c>
      <c r="E5" s="98" t="s">
        <v>36</v>
      </c>
      <c r="F5" s="99"/>
      <c r="G5" s="98" t="s">
        <v>38</v>
      </c>
      <c r="H5" s="99"/>
      <c r="I5" s="16"/>
      <c r="J5" s="19" t="s">
        <v>7</v>
      </c>
      <c r="K5" s="41" t="s">
        <v>10</v>
      </c>
      <c r="L5" s="20" t="s">
        <v>11</v>
      </c>
      <c r="M5" s="20" t="s">
        <v>45</v>
      </c>
      <c r="N5" s="92" t="s">
        <v>16</v>
      </c>
    </row>
    <row r="6" spans="1:17" s="9" customFormat="1" x14ac:dyDescent="0.25">
      <c r="A6" s="14"/>
      <c r="B6" s="22"/>
      <c r="C6" s="25"/>
      <c r="D6" s="27"/>
      <c r="E6" s="72"/>
      <c r="F6" s="74"/>
      <c r="G6" s="72"/>
      <c r="H6" s="74"/>
      <c r="I6" s="17"/>
      <c r="J6" s="18"/>
      <c r="K6" s="42"/>
      <c r="L6" s="18"/>
      <c r="N6" s="91"/>
    </row>
    <row r="7" spans="1:17" ht="18" x14ac:dyDescent="0.25">
      <c r="A7" s="59" t="s">
        <v>0</v>
      </c>
      <c r="B7" s="23"/>
      <c r="C7" s="26"/>
      <c r="D7" s="26"/>
      <c r="E7" s="73"/>
      <c r="F7" s="23"/>
      <c r="G7" s="73"/>
      <c r="H7" s="23"/>
      <c r="I7" s="11"/>
      <c r="J7" s="10"/>
      <c r="K7" s="43"/>
      <c r="L7" s="10"/>
      <c r="N7" s="89"/>
    </row>
    <row r="8" spans="1:17" x14ac:dyDescent="0.25">
      <c r="A8" s="55" t="s">
        <v>3</v>
      </c>
      <c r="B8" s="23">
        <v>56</v>
      </c>
      <c r="C8" s="26">
        <v>1</v>
      </c>
      <c r="D8" s="28"/>
      <c r="E8" s="76">
        <f>B8*C8*0.65</f>
        <v>36.4</v>
      </c>
      <c r="F8" s="78" t="s">
        <v>25</v>
      </c>
      <c r="G8" s="76">
        <f>E8*0.1</f>
        <v>3.64</v>
      </c>
      <c r="H8" s="78" t="s">
        <v>26</v>
      </c>
      <c r="I8" s="106" t="s">
        <v>27</v>
      </c>
      <c r="J8" s="107">
        <f>37+4</f>
        <v>41</v>
      </c>
      <c r="K8" s="108">
        <v>2</v>
      </c>
      <c r="L8" s="107">
        <v>39</v>
      </c>
      <c r="M8" s="105">
        <f>SUM(K8:L8)</f>
        <v>41</v>
      </c>
      <c r="N8" s="109">
        <f>L8+K8-J8</f>
        <v>0</v>
      </c>
    </row>
    <row r="9" spans="1:17" s="63" customFormat="1" ht="15.75" x14ac:dyDescent="0.25">
      <c r="A9" s="55" t="s">
        <v>42</v>
      </c>
      <c r="B9" s="23">
        <v>85</v>
      </c>
      <c r="C9" s="26">
        <v>30</v>
      </c>
      <c r="D9" s="28">
        <f>B9/C9</f>
        <v>2.8333333333333335</v>
      </c>
      <c r="E9" s="76"/>
      <c r="F9" s="78"/>
      <c r="G9" s="76"/>
      <c r="H9" s="78"/>
      <c r="I9" s="106" t="s">
        <v>27</v>
      </c>
      <c r="J9" s="107">
        <v>3</v>
      </c>
      <c r="K9" s="43">
        <v>5</v>
      </c>
      <c r="L9" s="10">
        <v>3</v>
      </c>
      <c r="M9" s="1">
        <f>SUM(K9:L9)</f>
        <v>8</v>
      </c>
      <c r="N9" s="109">
        <f>L9+K9-J9</f>
        <v>5</v>
      </c>
    </row>
    <row r="10" spans="1:17" s="63" customFormat="1" ht="15.75" x14ac:dyDescent="0.25">
      <c r="A10" s="48" t="s">
        <v>32</v>
      </c>
      <c r="B10" s="23"/>
      <c r="C10" s="26"/>
      <c r="D10" s="28"/>
      <c r="E10" s="76"/>
      <c r="F10" s="78"/>
      <c r="G10" s="76"/>
      <c r="H10" s="110"/>
      <c r="I10" s="106" t="s">
        <v>27</v>
      </c>
      <c r="J10" s="107">
        <v>4</v>
      </c>
      <c r="K10" s="43">
        <v>4</v>
      </c>
      <c r="L10" s="10"/>
      <c r="M10" s="1">
        <f>SUM(K10:L10)</f>
        <v>4</v>
      </c>
      <c r="N10" s="109">
        <f>L10+K10-J10</f>
        <v>0</v>
      </c>
    </row>
    <row r="11" spans="1:17" s="7" customFormat="1" ht="14.25" thickBot="1" x14ac:dyDescent="0.3">
      <c r="A11" s="52" t="s">
        <v>12</v>
      </c>
      <c r="B11" s="29"/>
      <c r="C11" s="30"/>
      <c r="D11" s="31"/>
      <c r="E11" s="31"/>
      <c r="F11" s="67"/>
      <c r="G11" s="31"/>
      <c r="H11" s="67"/>
      <c r="I11" s="32" t="s">
        <v>27</v>
      </c>
      <c r="J11" s="35">
        <f>SUM(J8:J10)</f>
        <v>48</v>
      </c>
      <c r="K11" s="45">
        <f>SUM(K8:K10)</f>
        <v>11</v>
      </c>
      <c r="L11" s="35">
        <f>SUM(L8:L10)</f>
        <v>42</v>
      </c>
      <c r="M11" s="104">
        <f>SUM(M8:M10)</f>
        <v>53</v>
      </c>
      <c r="N11" s="38">
        <f>L11+K11-J11</f>
        <v>5</v>
      </c>
      <c r="Q11" s="37"/>
    </row>
    <row r="12" spans="1:17" x14ac:dyDescent="0.25">
      <c r="A12" s="14"/>
      <c r="B12" s="22"/>
      <c r="C12" s="25"/>
      <c r="D12" s="27"/>
      <c r="E12" s="72"/>
      <c r="F12" s="68"/>
      <c r="G12" s="72"/>
      <c r="H12" s="77"/>
      <c r="I12" s="17"/>
      <c r="J12" s="18"/>
      <c r="K12" s="42"/>
      <c r="L12" s="18"/>
      <c r="N12" s="91"/>
      <c r="O12" s="7"/>
      <c r="P12" s="7"/>
      <c r="Q12" s="37"/>
    </row>
    <row r="13" spans="1:17" ht="18" x14ac:dyDescent="0.25">
      <c r="A13" s="59" t="s">
        <v>1</v>
      </c>
      <c r="B13" s="23"/>
      <c r="C13" s="26"/>
      <c r="D13" s="26"/>
      <c r="E13" s="73"/>
      <c r="F13" s="11"/>
      <c r="G13" s="73"/>
      <c r="H13" s="78"/>
      <c r="I13" s="11"/>
      <c r="J13" s="10"/>
      <c r="K13" s="43"/>
      <c r="L13" s="10"/>
      <c r="N13" s="89"/>
      <c r="Q13" s="37"/>
    </row>
    <row r="14" spans="1:17" x14ac:dyDescent="0.25">
      <c r="A14" s="55" t="s">
        <v>23</v>
      </c>
      <c r="B14" s="23">
        <f>SUM(B15:B16)</f>
        <v>101</v>
      </c>
      <c r="C14" s="26">
        <v>1</v>
      </c>
      <c r="D14" s="28"/>
      <c r="E14" s="76">
        <f>B14*C14*0.65</f>
        <v>65.650000000000006</v>
      </c>
      <c r="F14" s="11" t="s">
        <v>28</v>
      </c>
      <c r="G14" s="76">
        <f>E14*0.1</f>
        <v>6.5650000000000013</v>
      </c>
      <c r="H14" s="78" t="s">
        <v>30</v>
      </c>
      <c r="I14" s="106" t="s">
        <v>4</v>
      </c>
      <c r="J14" s="107">
        <f>66+7</f>
        <v>73</v>
      </c>
      <c r="K14" s="43">
        <v>2</v>
      </c>
      <c r="L14" s="10">
        <v>81</v>
      </c>
      <c r="N14" s="109">
        <f>L14+K14-J14</f>
        <v>10</v>
      </c>
      <c r="Q14" s="37"/>
    </row>
    <row r="15" spans="1:17" x14ac:dyDescent="0.25">
      <c r="A15" s="60" t="s">
        <v>21</v>
      </c>
      <c r="B15" s="62">
        <v>68</v>
      </c>
      <c r="C15" s="80">
        <v>1</v>
      </c>
      <c r="D15" s="81"/>
      <c r="E15" s="82">
        <f t="shared" ref="E15:E16" si="0">B15*C15*0.65</f>
        <v>44.2</v>
      </c>
      <c r="F15" s="84"/>
      <c r="G15" s="82">
        <f>E15*0.1</f>
        <v>4.4200000000000008</v>
      </c>
      <c r="H15" s="83"/>
      <c r="I15" s="111" t="s">
        <v>4</v>
      </c>
      <c r="J15" s="61">
        <v>49</v>
      </c>
      <c r="K15" s="43"/>
      <c r="L15" s="10"/>
      <c r="N15" s="109"/>
    </row>
    <row r="16" spans="1:17" x14ac:dyDescent="0.25">
      <c r="A16" s="60" t="s">
        <v>22</v>
      </c>
      <c r="B16" s="62">
        <v>33</v>
      </c>
      <c r="C16" s="80">
        <v>1</v>
      </c>
      <c r="D16" s="81"/>
      <c r="E16" s="82">
        <f t="shared" si="0"/>
        <v>21.45</v>
      </c>
      <c r="F16" s="84"/>
      <c r="G16" s="82">
        <f>E16*0.1</f>
        <v>2.145</v>
      </c>
      <c r="H16" s="83"/>
      <c r="I16" s="111" t="s">
        <v>4</v>
      </c>
      <c r="J16" s="61">
        <v>24</v>
      </c>
      <c r="K16" s="43"/>
      <c r="L16" s="10"/>
      <c r="N16" s="109"/>
    </row>
    <row r="17" spans="1:17" s="9" customFormat="1" ht="15.75" x14ac:dyDescent="0.25">
      <c r="A17" s="55" t="s">
        <v>43</v>
      </c>
      <c r="B17" s="56"/>
      <c r="C17" s="57"/>
      <c r="D17" s="28"/>
      <c r="E17" s="76"/>
      <c r="F17" s="11"/>
      <c r="G17" s="76"/>
      <c r="H17" s="78"/>
      <c r="I17" s="106"/>
      <c r="J17" s="10">
        <v>15</v>
      </c>
      <c r="K17" s="43"/>
      <c r="L17" s="10">
        <v>15</v>
      </c>
      <c r="N17" s="109">
        <f>L17+K17-J17</f>
        <v>0</v>
      </c>
    </row>
    <row r="18" spans="1:17" ht="15.75" x14ac:dyDescent="0.25">
      <c r="A18" s="55" t="s">
        <v>49</v>
      </c>
      <c r="B18" s="56"/>
      <c r="C18" s="57"/>
      <c r="D18" s="28"/>
      <c r="E18" s="76"/>
      <c r="F18" s="11"/>
      <c r="G18" s="76"/>
      <c r="H18" s="78"/>
      <c r="I18" s="106"/>
      <c r="J18" s="10">
        <v>12</v>
      </c>
      <c r="K18" s="43"/>
      <c r="L18" s="10">
        <v>12</v>
      </c>
      <c r="N18" s="109">
        <f>L18+K18-J18</f>
        <v>0</v>
      </c>
      <c r="Q18" s="40"/>
    </row>
    <row r="19" spans="1:17" s="63" customFormat="1" ht="15.75" x14ac:dyDescent="0.25">
      <c r="A19" s="48" t="s">
        <v>44</v>
      </c>
      <c r="B19" s="56"/>
      <c r="C19" s="64" t="s">
        <v>24</v>
      </c>
      <c r="D19" s="65"/>
      <c r="E19" s="65"/>
      <c r="F19" s="69"/>
      <c r="G19" s="65"/>
      <c r="H19" s="75"/>
      <c r="I19" s="106"/>
      <c r="J19" s="107"/>
      <c r="K19" s="43"/>
      <c r="L19" s="10"/>
      <c r="M19" s="1"/>
      <c r="N19" s="109"/>
    </row>
    <row r="20" spans="1:17" s="7" customFormat="1" ht="14.25" thickBot="1" x14ac:dyDescent="0.3">
      <c r="A20" s="52" t="s">
        <v>6</v>
      </c>
      <c r="B20" s="29"/>
      <c r="C20" s="30"/>
      <c r="D20" s="31"/>
      <c r="E20" s="31"/>
      <c r="F20" s="67"/>
      <c r="G20" s="31"/>
      <c r="H20" s="67"/>
      <c r="I20" s="32"/>
      <c r="J20" s="35">
        <f>J14+J17+J18</f>
        <v>100</v>
      </c>
      <c r="K20" s="46">
        <f>SUM(K14:K17)</f>
        <v>2</v>
      </c>
      <c r="L20" s="34">
        <f>SUM(L14:L18)</f>
        <v>108</v>
      </c>
      <c r="M20" s="93">
        <v>110</v>
      </c>
      <c r="N20" s="38">
        <f>L20+K20-J20</f>
        <v>10</v>
      </c>
    </row>
    <row r="21" spans="1:17" s="9" customFormat="1" x14ac:dyDescent="0.25">
      <c r="A21" s="14"/>
      <c r="B21" s="22"/>
      <c r="C21" s="25"/>
      <c r="D21" s="27"/>
      <c r="E21" s="72"/>
      <c r="F21" s="77"/>
      <c r="G21" s="72"/>
      <c r="H21" s="77"/>
      <c r="I21" s="17"/>
      <c r="J21" s="18"/>
      <c r="K21" s="44"/>
      <c r="L21" s="12"/>
      <c r="N21" s="88"/>
    </row>
    <row r="22" spans="1:17" ht="18" x14ac:dyDescent="0.25">
      <c r="A22" s="59" t="s">
        <v>2</v>
      </c>
      <c r="B22" s="23"/>
      <c r="C22" s="26"/>
      <c r="D22" s="26"/>
      <c r="E22" s="73"/>
      <c r="F22" s="78"/>
      <c r="G22" s="73"/>
      <c r="H22" s="78"/>
      <c r="I22" s="11"/>
      <c r="J22" s="10"/>
      <c r="K22" s="43"/>
      <c r="L22" s="10"/>
      <c r="N22" s="89"/>
    </row>
    <row r="23" spans="1:17" x14ac:dyDescent="0.25">
      <c r="A23" s="55" t="s">
        <v>23</v>
      </c>
      <c r="B23" s="23">
        <f>SUM(B24:B26)</f>
        <v>80</v>
      </c>
      <c r="C23" s="26">
        <v>1</v>
      </c>
      <c r="D23" s="58"/>
      <c r="E23" s="76">
        <f>B23*C23*0.65</f>
        <v>52</v>
      </c>
      <c r="F23" s="11" t="s">
        <v>29</v>
      </c>
      <c r="G23" s="76">
        <f>E23*0.1</f>
        <v>5.2</v>
      </c>
      <c r="H23" s="78" t="s">
        <v>31</v>
      </c>
      <c r="I23" s="106" t="s">
        <v>4</v>
      </c>
      <c r="J23" s="107">
        <f>52+6</f>
        <v>58</v>
      </c>
      <c r="K23" s="43"/>
      <c r="L23" s="10">
        <v>58</v>
      </c>
      <c r="N23" s="109">
        <f>L23+K23-J23</f>
        <v>0</v>
      </c>
      <c r="O23" s="47"/>
    </row>
    <row r="24" spans="1:17" x14ac:dyDescent="0.25">
      <c r="A24" s="60" t="s">
        <v>18</v>
      </c>
      <c r="B24" s="62">
        <v>32</v>
      </c>
      <c r="C24" s="80">
        <v>1</v>
      </c>
      <c r="D24" s="81"/>
      <c r="E24" s="112">
        <f t="shared" ref="E24:E26" si="1">B24*C24*0.65</f>
        <v>20.8</v>
      </c>
      <c r="F24" s="113"/>
      <c r="G24" s="112">
        <f>E24*0.1</f>
        <v>2.08</v>
      </c>
      <c r="H24" s="114"/>
      <c r="I24" s="111" t="s">
        <v>4</v>
      </c>
      <c r="J24" s="61">
        <v>24</v>
      </c>
      <c r="K24" s="43"/>
      <c r="L24" s="9"/>
      <c r="M24" s="87"/>
      <c r="N24" s="115"/>
    </row>
    <row r="25" spans="1:17" x14ac:dyDescent="0.25">
      <c r="A25" s="60" t="s">
        <v>19</v>
      </c>
      <c r="B25" s="62">
        <v>24</v>
      </c>
      <c r="C25" s="80">
        <v>1</v>
      </c>
      <c r="D25" s="81"/>
      <c r="E25" s="112">
        <f t="shared" si="1"/>
        <v>15.600000000000001</v>
      </c>
      <c r="F25" s="113"/>
      <c r="G25" s="112">
        <f>E25*0.1</f>
        <v>1.5600000000000003</v>
      </c>
      <c r="H25" s="114"/>
      <c r="I25" s="111" t="s">
        <v>4</v>
      </c>
      <c r="J25" s="61">
        <v>17</v>
      </c>
      <c r="K25" s="43"/>
      <c r="L25" s="10"/>
      <c r="N25" s="109"/>
    </row>
    <row r="26" spans="1:17" x14ac:dyDescent="0.25">
      <c r="A26" s="60" t="s">
        <v>20</v>
      </c>
      <c r="B26" s="62">
        <v>24</v>
      </c>
      <c r="C26" s="80">
        <v>1</v>
      </c>
      <c r="D26" s="81"/>
      <c r="E26" s="112">
        <f t="shared" si="1"/>
        <v>15.600000000000001</v>
      </c>
      <c r="F26" s="113"/>
      <c r="G26" s="112">
        <f>E26*0.1</f>
        <v>1.5600000000000003</v>
      </c>
      <c r="H26" s="114"/>
      <c r="I26" s="111" t="s">
        <v>4</v>
      </c>
      <c r="J26" s="61">
        <v>17</v>
      </c>
      <c r="K26" s="43"/>
      <c r="L26" s="10"/>
      <c r="N26" s="109"/>
    </row>
    <row r="27" spans="1:17" ht="15.75" x14ac:dyDescent="0.25">
      <c r="A27" s="48" t="s">
        <v>48</v>
      </c>
      <c r="B27" s="49"/>
      <c r="C27" s="50"/>
      <c r="D27" s="51"/>
      <c r="E27" s="116"/>
      <c r="F27" s="110"/>
      <c r="G27" s="116"/>
      <c r="H27" s="110"/>
      <c r="I27" s="117"/>
      <c r="J27" s="118">
        <f>63-J18</f>
        <v>51</v>
      </c>
      <c r="K27" s="119">
        <v>13</v>
      </c>
      <c r="L27" s="118">
        <v>38</v>
      </c>
      <c r="N27" s="109">
        <f>L27+K27-J27</f>
        <v>0</v>
      </c>
    </row>
    <row r="28" spans="1:17" s="7" customFormat="1" ht="14.25" thickBot="1" x14ac:dyDescent="0.3">
      <c r="A28" s="52" t="s">
        <v>6</v>
      </c>
      <c r="B28" s="33"/>
      <c r="C28" s="53"/>
      <c r="D28" s="54"/>
      <c r="E28" s="54"/>
      <c r="F28" s="70"/>
      <c r="G28" s="54"/>
      <c r="H28" s="70"/>
      <c r="I28" s="32"/>
      <c r="J28" s="35">
        <f>J23+J27</f>
        <v>109</v>
      </c>
      <c r="K28" s="46">
        <f>SUM(K22:K27)</f>
        <v>13</v>
      </c>
      <c r="L28" s="34">
        <f>SUM(L22:L27)</f>
        <v>96</v>
      </c>
      <c r="M28" s="93">
        <v>109</v>
      </c>
      <c r="N28" s="38">
        <f>L28+K28-J28</f>
        <v>0</v>
      </c>
    </row>
    <row r="29" spans="1:17" s="6" customFormat="1" ht="48" customHeight="1" x14ac:dyDescent="0.25">
      <c r="A29" s="15" t="s">
        <v>8</v>
      </c>
      <c r="B29" s="21"/>
      <c r="C29" s="24"/>
      <c r="D29" s="24"/>
      <c r="E29" s="71"/>
      <c r="F29" s="79"/>
      <c r="G29" s="71"/>
      <c r="H29" s="79"/>
      <c r="I29" s="16"/>
      <c r="J29" s="19" t="s">
        <v>9</v>
      </c>
      <c r="K29" s="100"/>
      <c r="L29" s="101"/>
      <c r="N29" s="90"/>
    </row>
    <row r="30" spans="1:17" s="7" customFormat="1" ht="14.25" thickBot="1" x14ac:dyDescent="0.3">
      <c r="A30" s="13"/>
      <c r="B30" s="29"/>
      <c r="C30" s="30"/>
      <c r="D30" s="31"/>
      <c r="E30" s="31"/>
      <c r="F30" s="31"/>
      <c r="G30" s="31"/>
      <c r="H30" s="31"/>
      <c r="I30" s="32"/>
      <c r="J30" s="34">
        <f>J28+J20+J11</f>
        <v>257</v>
      </c>
      <c r="K30" s="33"/>
      <c r="L30" s="35"/>
      <c r="M30" s="93">
        <f>SUM(M28,M20,M11)</f>
        <v>272</v>
      </c>
      <c r="N30" s="38">
        <f>L30+K30-J30+SUM(M30)</f>
        <v>15</v>
      </c>
    </row>
    <row r="32" spans="1:17" ht="9.75" customHeight="1" x14ac:dyDescent="0.25">
      <c r="A32" s="36"/>
    </row>
    <row r="33" spans="1:13" x14ac:dyDescent="0.25">
      <c r="A33" s="39" t="s">
        <v>17</v>
      </c>
    </row>
    <row r="34" spans="1:13" ht="8.25" customHeight="1" x14ac:dyDescent="0.25"/>
    <row r="35" spans="1:13" ht="15.75" x14ac:dyDescent="0.25">
      <c r="A35" s="1" t="s">
        <v>15</v>
      </c>
    </row>
    <row r="36" spans="1:13" ht="5.25" customHeight="1" x14ac:dyDescent="0.25"/>
    <row r="37" spans="1:13" ht="15.75" x14ac:dyDescent="0.25">
      <c r="A37" s="1" t="s">
        <v>35</v>
      </c>
    </row>
    <row r="38" spans="1:13" ht="5.25" customHeight="1" x14ac:dyDescent="0.25"/>
    <row r="39" spans="1:13" ht="15.75" x14ac:dyDescent="0.25">
      <c r="A39" s="85" t="s">
        <v>37</v>
      </c>
      <c r="B39" s="85"/>
      <c r="C39" s="85"/>
      <c r="D39" s="85"/>
      <c r="E39" s="85"/>
      <c r="F39" s="85"/>
      <c r="G39" s="85"/>
      <c r="H39" s="85"/>
      <c r="I39" s="86"/>
      <c r="J39" s="85"/>
      <c r="K39" s="85"/>
      <c r="L39" s="85"/>
      <c r="M39" s="85"/>
    </row>
    <row r="40" spans="1:13" ht="5.25" customHeight="1" x14ac:dyDescent="0.25"/>
    <row r="41" spans="1:13" ht="29.45" customHeight="1" x14ac:dyDescent="0.25">
      <c r="A41" s="102" t="s">
        <v>39</v>
      </c>
      <c r="B41" s="103"/>
      <c r="C41" s="103"/>
      <c r="D41" s="103"/>
      <c r="E41" s="103"/>
      <c r="F41" s="103"/>
      <c r="G41" s="103"/>
      <c r="H41" s="103"/>
      <c r="I41" s="103"/>
      <c r="J41" s="103"/>
      <c r="K41" s="103"/>
      <c r="L41" s="103"/>
      <c r="M41" s="103"/>
    </row>
    <row r="42" spans="1:13" ht="5.25" customHeight="1" x14ac:dyDescent="0.25"/>
    <row r="43" spans="1:13" ht="29.45" customHeight="1" x14ac:dyDescent="0.25">
      <c r="A43" s="96" t="s">
        <v>40</v>
      </c>
      <c r="B43" s="97"/>
      <c r="C43" s="97"/>
      <c r="D43" s="97"/>
      <c r="E43" s="97"/>
      <c r="F43" s="97"/>
      <c r="G43" s="97"/>
      <c r="H43" s="97"/>
      <c r="I43" s="97"/>
      <c r="J43" s="97"/>
      <c r="K43" s="97"/>
      <c r="L43" s="97"/>
      <c r="M43" s="97"/>
    </row>
    <row r="44" spans="1:13" ht="6" customHeight="1" x14ac:dyDescent="0.25"/>
    <row r="45" spans="1:13" ht="39.6" customHeight="1" x14ac:dyDescent="0.25">
      <c r="A45" s="95" t="s">
        <v>41</v>
      </c>
      <c r="B45" s="95"/>
      <c r="C45" s="95"/>
      <c r="D45" s="95"/>
      <c r="E45" s="95"/>
      <c r="F45" s="95"/>
      <c r="G45" s="95"/>
      <c r="H45" s="95"/>
      <c r="I45" s="95"/>
      <c r="J45" s="95"/>
      <c r="K45" s="95"/>
      <c r="L45" s="95"/>
      <c r="M45" s="95"/>
    </row>
    <row r="46" spans="1:13" ht="8.25" customHeight="1" x14ac:dyDescent="0.25"/>
    <row r="47" spans="1:13" ht="54" customHeight="1" x14ac:dyDescent="0.25">
      <c r="A47" s="95" t="s">
        <v>46</v>
      </c>
      <c r="B47" s="95"/>
      <c r="C47" s="95"/>
      <c r="D47" s="95"/>
      <c r="E47" s="95"/>
      <c r="F47" s="95"/>
      <c r="G47" s="95"/>
      <c r="H47" s="95"/>
      <c r="I47" s="95"/>
      <c r="J47" s="95"/>
      <c r="K47" s="95"/>
      <c r="L47" s="95"/>
      <c r="M47" s="95"/>
    </row>
  </sheetData>
  <mergeCells count="7">
    <mergeCell ref="A47:M47"/>
    <mergeCell ref="A43:M43"/>
    <mergeCell ref="E5:F5"/>
    <mergeCell ref="G5:H5"/>
    <mergeCell ref="K29:L29"/>
    <mergeCell ref="A41:M41"/>
    <mergeCell ref="A45:M45"/>
  </mergeCells>
  <conditionalFormatting sqref="O24:O26">
    <cfRule type="top10" dxfId="1" priority="2" percent="1" rank="10"/>
  </conditionalFormatting>
  <conditionalFormatting sqref="O15:O16">
    <cfRule type="top10" dxfId="0" priority="1" percent="1" rank="10"/>
  </conditionalFormatting>
  <printOptions horizontalCentered="1"/>
  <pageMargins left="0.31496062992125984" right="0.31496062992125984" top="0.35433070866141736" bottom="0.19685039370078741" header="0.31496062992125984" footer="0.31496062992125984"/>
  <pageSetup paperSize="9" scale="65"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PKW</vt:lpstr>
      <vt:lpstr>PKW!Druckbereich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Wildner-Jaspers, Nadja</dc:creator>
  <cp:lastModifiedBy>PC12</cp:lastModifiedBy>
  <cp:lastPrinted>2018-04-17T13:24:32Z</cp:lastPrinted>
  <dcterms:created xsi:type="dcterms:W3CDTF">2018-02-02T11:41:56Z</dcterms:created>
  <dcterms:modified xsi:type="dcterms:W3CDTF">2018-04-17T13:49:40Z</dcterms:modified>
</cp:coreProperties>
</file>